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Andrade\Dropbox\ProACE\RUs\"/>
    </mc:Choice>
  </mc:AlternateContent>
  <xr:revisionPtr revIDLastSave="0" documentId="12_ncr:500000_{1228243F-374B-4C90-B97F-F2858721B25C}" xr6:coauthVersionLast="31" xr6:coauthVersionMax="31" xr10:uidLastSave="{00000000-0000-0000-0000-000000000000}"/>
  <bookViews>
    <workbookView xWindow="120" yWindow="15" windowWidth="28620" windowHeight="12660" xr2:uid="{00000000-000D-0000-FFFF-FFFF00000000}"/>
  </bookViews>
  <sheets>
    <sheet name="Plan1" sheetId="1" r:id="rId1"/>
    <sheet name="Plan2" sheetId="2" r:id="rId2"/>
    <sheet name="Plan3" sheetId="3" r:id="rId3"/>
  </sheets>
  <calcPr calcId="162913" concurrentCalc="0"/>
</workbook>
</file>

<file path=xl/calcChain.xml><?xml version="1.0" encoding="utf-8"?>
<calcChain xmlns="http://schemas.openxmlformats.org/spreadsheetml/2006/main">
  <c r="I43" i="1" l="1"/>
  <c r="I32" i="1"/>
  <c r="R41" i="1"/>
  <c r="Q30" i="1"/>
  <c r="Q41" i="1"/>
  <c r="R37" i="1"/>
  <c r="R30" i="1"/>
  <c r="R40" i="1"/>
  <c r="R39" i="1"/>
  <c r="R38" i="1"/>
  <c r="R29" i="1"/>
  <c r="R28" i="1"/>
  <c r="R27" i="1"/>
  <c r="R26" i="1"/>
  <c r="C37" i="1"/>
  <c r="J36" i="1"/>
  <c r="C38" i="1"/>
  <c r="J37" i="1"/>
  <c r="C39" i="1"/>
  <c r="J38" i="1"/>
  <c r="C40" i="1"/>
  <c r="J39" i="1"/>
  <c r="J40" i="1"/>
  <c r="G37" i="1"/>
  <c r="N36" i="1"/>
  <c r="G38" i="1"/>
  <c r="N37" i="1"/>
  <c r="G39" i="1"/>
  <c r="N38" i="1"/>
  <c r="G40" i="1"/>
  <c r="N39" i="1"/>
  <c r="N40" i="1"/>
  <c r="D37" i="1"/>
  <c r="K36" i="1"/>
  <c r="D38" i="1"/>
  <c r="K37" i="1"/>
  <c r="D39" i="1"/>
  <c r="K38" i="1"/>
  <c r="D40" i="1"/>
  <c r="K39" i="1"/>
  <c r="K40" i="1"/>
  <c r="E37" i="1"/>
  <c r="L36" i="1"/>
  <c r="E38" i="1"/>
  <c r="L37" i="1"/>
  <c r="E39" i="1"/>
  <c r="L38" i="1"/>
  <c r="E40" i="1"/>
  <c r="L39" i="1"/>
  <c r="L40" i="1"/>
  <c r="F37" i="1"/>
  <c r="M36" i="1"/>
  <c r="F38" i="1"/>
  <c r="M37" i="1"/>
  <c r="F39" i="1"/>
  <c r="M38" i="1"/>
  <c r="F40" i="1"/>
  <c r="M39" i="1"/>
  <c r="M40" i="1"/>
  <c r="E42" i="1"/>
  <c r="I42" i="1"/>
  <c r="C26" i="1"/>
  <c r="J25" i="1"/>
  <c r="C27" i="1"/>
  <c r="J26" i="1"/>
  <c r="C28" i="1"/>
  <c r="J27" i="1"/>
  <c r="C29" i="1"/>
  <c r="J28" i="1"/>
  <c r="J29" i="1"/>
  <c r="D26" i="1"/>
  <c r="K25" i="1"/>
  <c r="D27" i="1"/>
  <c r="K26" i="1"/>
  <c r="D28" i="1"/>
  <c r="K27" i="1"/>
  <c r="D29" i="1"/>
  <c r="K28" i="1"/>
  <c r="K29" i="1"/>
  <c r="E26" i="1"/>
  <c r="L25" i="1"/>
  <c r="E27" i="1"/>
  <c r="L26" i="1"/>
  <c r="E28" i="1"/>
  <c r="L27" i="1"/>
  <c r="E29" i="1"/>
  <c r="L28" i="1"/>
  <c r="L29" i="1"/>
  <c r="F26" i="1"/>
  <c r="M25" i="1"/>
  <c r="F27" i="1"/>
  <c r="M26" i="1"/>
  <c r="F28" i="1"/>
  <c r="M27" i="1"/>
  <c r="F29" i="1"/>
  <c r="M28" i="1"/>
  <c r="M29" i="1"/>
  <c r="G26" i="1"/>
  <c r="N25" i="1"/>
  <c r="G27" i="1"/>
  <c r="N26" i="1"/>
  <c r="G28" i="1"/>
  <c r="N27" i="1"/>
  <c r="G29" i="1"/>
  <c r="N28" i="1"/>
  <c r="N29" i="1"/>
  <c r="E31" i="1"/>
  <c r="I31" i="1"/>
  <c r="C14" i="1"/>
  <c r="I13" i="1"/>
  <c r="C15" i="1"/>
  <c r="I14" i="1"/>
  <c r="C16" i="1"/>
  <c r="I15" i="1"/>
  <c r="C17" i="1"/>
  <c r="I16" i="1"/>
  <c r="I17" i="1"/>
  <c r="D14" i="1"/>
  <c r="J13" i="1"/>
  <c r="D15" i="1"/>
  <c r="J14" i="1"/>
  <c r="D16" i="1"/>
  <c r="J15" i="1"/>
  <c r="D17" i="1"/>
  <c r="J16" i="1"/>
  <c r="J17" i="1"/>
  <c r="E14" i="1"/>
  <c r="K13" i="1"/>
  <c r="E15" i="1"/>
  <c r="K14" i="1"/>
  <c r="K15" i="1"/>
  <c r="E17" i="1"/>
  <c r="K16" i="1"/>
  <c r="K17" i="1"/>
  <c r="F14" i="1"/>
  <c r="L13" i="1"/>
  <c r="F15" i="1"/>
  <c r="L14" i="1"/>
  <c r="F16" i="1"/>
  <c r="L15" i="1"/>
  <c r="F17" i="1"/>
  <c r="L16" i="1"/>
  <c r="L17" i="1"/>
  <c r="E19" i="1"/>
  <c r="I19" i="1"/>
  <c r="I9" i="3"/>
  <c r="I15" i="3"/>
  <c r="J15" i="3"/>
  <c r="K15" i="3"/>
  <c r="L15" i="3"/>
  <c r="I14" i="3"/>
  <c r="J14" i="3"/>
  <c r="K14" i="3"/>
  <c r="L14" i="3"/>
  <c r="I13" i="3"/>
  <c r="J13" i="3"/>
  <c r="K13" i="3"/>
  <c r="L13" i="3"/>
  <c r="I12" i="3"/>
  <c r="J12" i="3"/>
  <c r="K12" i="3"/>
  <c r="L12" i="3"/>
  <c r="I11" i="3"/>
  <c r="J11" i="3"/>
  <c r="K11" i="3"/>
  <c r="L11" i="3"/>
  <c r="I10" i="3"/>
  <c r="J10" i="3"/>
  <c r="K10" i="3"/>
  <c r="L10" i="3"/>
  <c r="J9" i="3"/>
  <c r="K9" i="3"/>
  <c r="L9" i="3"/>
  <c r="I8" i="3"/>
  <c r="J8" i="3"/>
  <c r="K8" i="3"/>
  <c r="L8" i="3"/>
  <c r="I7" i="3"/>
  <c r="J7" i="3"/>
  <c r="K7" i="3"/>
  <c r="L7" i="3"/>
  <c r="N7" i="3"/>
  <c r="N8" i="3"/>
  <c r="N9" i="3"/>
  <c r="N10" i="3"/>
  <c r="N11" i="3"/>
  <c r="N12" i="3"/>
  <c r="N13" i="3"/>
  <c r="N14" i="3"/>
  <c r="N15" i="3"/>
  <c r="D32" i="3"/>
  <c r="M15" i="3"/>
  <c r="M14" i="3"/>
  <c r="M13" i="3"/>
  <c r="M12" i="3"/>
  <c r="M11" i="3"/>
  <c r="M10" i="3"/>
  <c r="M9" i="3"/>
  <c r="M8" i="3"/>
  <c r="M7" i="3"/>
  <c r="L16" i="3"/>
  <c r="K16" i="3"/>
  <c r="J16" i="3"/>
  <c r="I16" i="3"/>
  <c r="E16" i="3"/>
  <c r="D16" i="3"/>
  <c r="C16" i="3"/>
  <c r="B16" i="3"/>
</calcChain>
</file>

<file path=xl/sharedStrings.xml><?xml version="1.0" encoding="utf-8"?>
<sst xmlns="http://schemas.openxmlformats.org/spreadsheetml/2006/main" count="145" uniqueCount="38">
  <si>
    <t>Aluno Regular</t>
  </si>
  <si>
    <t>TA</t>
  </si>
  <si>
    <t>Docente</t>
  </si>
  <si>
    <t>Estagiário</t>
  </si>
  <si>
    <t>Araras</t>
  </si>
  <si>
    <t>Lagoa do Sino</t>
  </si>
  <si>
    <t>São Carlos</t>
  </si>
  <si>
    <t>Sorocaba</t>
  </si>
  <si>
    <t>Valor Cheio</t>
  </si>
  <si>
    <t>Preço do Usuário</t>
  </si>
  <si>
    <t>Subsídios Atuais</t>
  </si>
  <si>
    <t>TOTAL</t>
  </si>
  <si>
    <t>Bolsista Parcial</t>
  </si>
  <si>
    <t>Total Jan/Dez</t>
  </si>
  <si>
    <t>No. Ref. BP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</si>
  <si>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</si>
  <si>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</si>
  <si>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</si>
  <si>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</si>
  <si>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</si>
  <si>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</si>
  <si>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</si>
  <si>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</si>
  <si>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</si>
  <si>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Crescimento: 20%</t>
  </si>
  <si>
    <t>Refeições por Aluno Regular - 2017</t>
  </si>
  <si>
    <t>Refeições por Aluno Regular - Previsão para 2018</t>
  </si>
  <si>
    <t>Ar</t>
  </si>
  <si>
    <t>LS</t>
  </si>
  <si>
    <t>SC</t>
  </si>
  <si>
    <t>So</t>
  </si>
  <si>
    <t>Cenário 1 - Subsídios Reajustados I</t>
  </si>
  <si>
    <t>Cenário 2 - Subsídios Reajustados II</t>
  </si>
  <si>
    <t>Total Março 2018 (real)</t>
  </si>
  <si>
    <t>Total Abril 2018 (estimado)</t>
  </si>
  <si>
    <t>Mai/Dez 2018</t>
  </si>
  <si>
    <t>Total Mai/Dez</t>
  </si>
  <si>
    <t>P. USO DOS RUs - 2018 - Mai/Dez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</si>
</sst>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0" xfId="0" applyBorder="1"/>
    <xf numFmtId="0" fontId="0" fillId="0" borderId="1" xfId="0" applyBorder="1"/>
    <xf numFmtId="3" fontId="0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4"/>
  <sheetViews>
    <sheetView tabSelected="1" topLeftCell="A4" zoomScale="154" zoomScaleNormal="154" workbookViewId="0">
      <selection activeCell="I42" sqref="I42"/>
    </sheetView>
  </sheetViews>
  <sheetFormatPr defaultRowHeight="15" x14ac:dyDescent="0.25"/>
  <cols>
    <col min="1" max="1" width="11.7109375" customWidth="1"/>
    <col min="5" max="5" width="14.28515625" customWidth="1"/>
    <col min="6" max="6" width="11.85546875" customWidth="1"/>
    <col min="7" max="7" width="15.5703125" customWidth="1"/>
    <col min="9" max="9" width="13" customWidth="1"/>
    <col min="10" max="10" width="12.85546875" customWidth="1"/>
    <col min="11" max="11" width="11.140625" customWidth="1"/>
    <col min="12" max="12" width="11.85546875" customWidth="1"/>
    <col min="13" max="13" width="10.28515625" customWidth="1"/>
    <col min="14" max="14" width="13" customWidth="1"/>
    <col min="17" max="17" width="10.5703125" customWidth="1"/>
    <col min="18" max="18" width="14.85546875" customWidth="1"/>
  </cols>
  <sheetData>
    <row r="2" spans="1:12" x14ac:dyDescent="0.25">
      <c r="A2" s="14"/>
      <c r="B2" s="14"/>
      <c r="C2" s="14"/>
      <c r="D2" s="14"/>
      <c r="E2" s="14"/>
      <c r="G2" s="1"/>
      <c r="H2" s="1" t="s">
        <v>37</v>
      </c>
      <c r="I2" s="1"/>
      <c r="J2" s="1"/>
      <c r="K2" s="1"/>
    </row>
    <row r="3" spans="1:12" ht="22.5" x14ac:dyDescent="0.25">
      <c r="A3" s="12"/>
      <c r="B3" s="13"/>
      <c r="C3" s="13"/>
      <c r="D3" s="13"/>
      <c r="E3" s="13"/>
      <c r="G3" s="2"/>
      <c r="H3" s="3" t="s">
        <v>0</v>
      </c>
      <c r="I3" s="3" t="s">
        <v>1</v>
      </c>
      <c r="J3" s="3" t="s">
        <v>2</v>
      </c>
      <c r="K3" s="3" t="s">
        <v>3</v>
      </c>
    </row>
    <row r="4" spans="1:12" x14ac:dyDescent="0.25">
      <c r="A4" s="12"/>
      <c r="B4" s="25"/>
      <c r="C4" s="25"/>
      <c r="D4" s="25"/>
      <c r="E4" s="25"/>
      <c r="G4" s="2" t="s">
        <v>4</v>
      </c>
      <c r="H4" s="16">
        <v>60030</v>
      </c>
      <c r="I4" s="4">
        <v>7039</v>
      </c>
      <c r="J4" s="4">
        <v>5049</v>
      </c>
      <c r="K4" s="4">
        <v>1435</v>
      </c>
    </row>
    <row r="5" spans="1:12" x14ac:dyDescent="0.25">
      <c r="A5" s="12"/>
      <c r="B5" s="25"/>
      <c r="C5" s="25"/>
      <c r="D5" s="25"/>
      <c r="E5" s="25"/>
      <c r="G5" s="2" t="s">
        <v>5</v>
      </c>
      <c r="H5" s="4">
        <v>47121</v>
      </c>
      <c r="I5" s="4">
        <v>4163</v>
      </c>
      <c r="J5" s="4">
        <v>4774</v>
      </c>
      <c r="K5" s="4">
        <v>1013</v>
      </c>
    </row>
    <row r="6" spans="1:12" ht="23.25" customHeight="1" x14ac:dyDescent="0.25">
      <c r="A6" s="12"/>
      <c r="B6" s="25"/>
      <c r="C6" s="25"/>
      <c r="D6" s="25"/>
      <c r="E6" s="25"/>
      <c r="G6" s="2" t="s">
        <v>6</v>
      </c>
      <c r="H6" s="4">
        <v>397823</v>
      </c>
      <c r="I6" s="4">
        <v>10962</v>
      </c>
      <c r="J6" s="4">
        <v>3118</v>
      </c>
      <c r="K6" s="4">
        <v>5666</v>
      </c>
    </row>
    <row r="7" spans="1:12" x14ac:dyDescent="0.25">
      <c r="A7" s="12"/>
      <c r="B7" s="25"/>
      <c r="C7" s="25"/>
      <c r="D7" s="25"/>
      <c r="E7" s="25"/>
      <c r="G7" s="2" t="s">
        <v>7</v>
      </c>
      <c r="H7" s="4">
        <v>137752</v>
      </c>
      <c r="I7" s="4">
        <v>6941</v>
      </c>
      <c r="J7" s="4">
        <v>5926</v>
      </c>
      <c r="K7" s="4">
        <v>2426</v>
      </c>
    </row>
    <row r="9" spans="1:12" x14ac:dyDescent="0.25">
      <c r="E9" s="10" t="s">
        <v>33</v>
      </c>
      <c r="F9" s="10"/>
      <c r="G9" s="10">
        <v>466821.93</v>
      </c>
    </row>
    <row r="10" spans="1:12" x14ac:dyDescent="0.25">
      <c r="E10" s="10" t="s">
        <v>34</v>
      </c>
      <c r="F10" s="10"/>
      <c r="G10" s="10">
        <v>536806.49</v>
      </c>
    </row>
    <row r="11" spans="1:12" x14ac:dyDescent="0.25">
      <c r="C11" s="1" t="s">
        <v>10</v>
      </c>
      <c r="I11" s="1" t="s">
        <v>35</v>
      </c>
    </row>
    <row r="12" spans="1:12" ht="22.5" x14ac:dyDescent="0.25">
      <c r="A12" s="2"/>
      <c r="B12" s="5" t="s">
        <v>8</v>
      </c>
      <c r="C12" s="3" t="s">
        <v>0</v>
      </c>
      <c r="D12" s="3" t="s">
        <v>1</v>
      </c>
      <c r="E12" s="3" t="s">
        <v>2</v>
      </c>
      <c r="F12" s="3" t="s">
        <v>3</v>
      </c>
      <c r="H12" s="2"/>
      <c r="I12" s="3" t="s">
        <v>0</v>
      </c>
      <c r="J12" s="3" t="s">
        <v>1</v>
      </c>
      <c r="K12" s="3" t="s">
        <v>2</v>
      </c>
      <c r="L12" s="3" t="s">
        <v>3</v>
      </c>
    </row>
    <row r="13" spans="1:12" ht="22.5" x14ac:dyDescent="0.25">
      <c r="A13" s="6" t="s">
        <v>9</v>
      </c>
      <c r="B13" s="5"/>
      <c r="C13" s="5">
        <v>1.8</v>
      </c>
      <c r="D13" s="5">
        <v>2.2000000000000002</v>
      </c>
      <c r="E13" s="5">
        <v>2.7</v>
      </c>
      <c r="F13" s="5">
        <v>0</v>
      </c>
      <c r="H13" s="2" t="s">
        <v>4</v>
      </c>
      <c r="I13" s="9">
        <f>H4*C14</f>
        <v>301950.90000000002</v>
      </c>
      <c r="J13" s="9">
        <f>I4*D14</f>
        <v>32590.57</v>
      </c>
      <c r="K13" s="9">
        <f>J4*E14</f>
        <v>20852.37</v>
      </c>
      <c r="L13" s="9">
        <f>K4*F14</f>
        <v>9801.0499999999993</v>
      </c>
    </row>
    <row r="14" spans="1:12" ht="22.5" x14ac:dyDescent="0.25">
      <c r="A14" s="2" t="s">
        <v>4</v>
      </c>
      <c r="B14" s="7">
        <v>6.83</v>
      </c>
      <c r="C14" s="8">
        <f>B14-C13</f>
        <v>5.03</v>
      </c>
      <c r="D14" s="8">
        <f>B14-D13</f>
        <v>4.63</v>
      </c>
      <c r="E14" s="8">
        <f>B14-E13</f>
        <v>4.13</v>
      </c>
      <c r="F14" s="8">
        <f>B14-F13</f>
        <v>6.83</v>
      </c>
      <c r="H14" s="2" t="s">
        <v>5</v>
      </c>
      <c r="I14" s="9">
        <f>H5*C15</f>
        <v>334559.10000000003</v>
      </c>
      <c r="J14" s="9">
        <f>I5*D15</f>
        <v>27892.100000000002</v>
      </c>
      <c r="K14" s="9">
        <f>J5*E15</f>
        <v>29598.799999999999</v>
      </c>
      <c r="L14" s="9">
        <f>K5*F15</f>
        <v>9015.7000000000007</v>
      </c>
    </row>
    <row r="15" spans="1:12" x14ac:dyDescent="0.25">
      <c r="A15" s="2" t="s">
        <v>5</v>
      </c>
      <c r="B15" s="7">
        <v>8.9</v>
      </c>
      <c r="C15" s="8">
        <f>B15-C13</f>
        <v>7.1000000000000005</v>
      </c>
      <c r="D15" s="8">
        <f>B15-D13</f>
        <v>6.7</v>
      </c>
      <c r="E15" s="8">
        <f>B15-E13</f>
        <v>6.2</v>
      </c>
      <c r="F15" s="8">
        <f>B15-F13</f>
        <v>8.9</v>
      </c>
      <c r="H15" s="2" t="s">
        <v>6</v>
      </c>
      <c r="I15" s="9">
        <f>H6*C16</f>
        <v>1670856.6</v>
      </c>
      <c r="J15" s="9">
        <f>I6*D16</f>
        <v>41655.599999999999</v>
      </c>
      <c r="K15" s="9">
        <f>J6*E16</f>
        <v>10913</v>
      </c>
      <c r="L15" s="9">
        <f>K6*F16</f>
        <v>33996</v>
      </c>
    </row>
    <row r="16" spans="1:12" ht="25.5" customHeight="1" x14ac:dyDescent="0.25">
      <c r="A16" s="2" t="s">
        <v>6</v>
      </c>
      <c r="B16" s="7">
        <v>6</v>
      </c>
      <c r="C16" s="8">
        <f>B16-C13</f>
        <v>4.2</v>
      </c>
      <c r="D16" s="8">
        <f>B16-D13</f>
        <v>3.8</v>
      </c>
      <c r="E16" s="8">
        <v>3.5</v>
      </c>
      <c r="F16" s="8">
        <f>B16-F13</f>
        <v>6</v>
      </c>
      <c r="H16" s="2" t="s">
        <v>7</v>
      </c>
      <c r="I16" s="9">
        <f>H7*C17</f>
        <v>794829.04</v>
      </c>
      <c r="J16" s="9">
        <f>I7*D17</f>
        <v>37273.17</v>
      </c>
      <c r="K16" s="9">
        <f>J7*E17</f>
        <v>28859.62</v>
      </c>
      <c r="L16" s="9">
        <f>K7*F17</f>
        <v>18364.82</v>
      </c>
    </row>
    <row r="17" spans="1:18" x14ac:dyDescent="0.25">
      <c r="A17" s="2" t="s">
        <v>7</v>
      </c>
      <c r="B17" s="7">
        <v>7.57</v>
      </c>
      <c r="C17" s="8">
        <f>B17-C13</f>
        <v>5.7700000000000005</v>
      </c>
      <c r="D17" s="8">
        <f>B17-D13</f>
        <v>5.37</v>
      </c>
      <c r="E17" s="8">
        <f>B17-E13</f>
        <v>4.87</v>
      </c>
      <c r="F17" s="8">
        <f>B17-F13</f>
        <v>7.57</v>
      </c>
      <c r="H17" s="10" t="s">
        <v>11</v>
      </c>
      <c r="I17" s="11">
        <f>SUM(I13:I16)</f>
        <v>3102195.64</v>
      </c>
      <c r="J17" s="11">
        <f>SUM(J13:J16)</f>
        <v>139411.44</v>
      </c>
      <c r="K17" s="11">
        <f>SUM(K13:K16)</f>
        <v>90223.79</v>
      </c>
      <c r="L17" s="11">
        <f>SUM(L13:L16)</f>
        <v>71177.570000000007</v>
      </c>
    </row>
    <row r="19" spans="1:18" x14ac:dyDescent="0.25">
      <c r="B19" s="1"/>
      <c r="C19" s="10" t="s">
        <v>36</v>
      </c>
      <c r="D19" s="10"/>
      <c r="E19" s="10">
        <f>SUM(I17:L17)</f>
        <v>3403008.44</v>
      </c>
      <c r="G19" s="19" t="s">
        <v>13</v>
      </c>
      <c r="H19" s="20"/>
      <c r="I19" s="21">
        <f>SUM(G9+G10+E19)+250000</f>
        <v>4656636.8599999994</v>
      </c>
    </row>
    <row r="22" spans="1:18" x14ac:dyDescent="0.25">
      <c r="E22" s="1"/>
      <c r="F22" s="1"/>
      <c r="G22" s="1"/>
    </row>
    <row r="23" spans="1:18" x14ac:dyDescent="0.25">
      <c r="C23" s="1"/>
      <c r="D23" s="1" t="s">
        <v>31</v>
      </c>
      <c r="K23" s="1" t="s">
        <v>35</v>
      </c>
    </row>
    <row r="24" spans="1:18" ht="22.5" x14ac:dyDescent="0.25">
      <c r="A24" s="2"/>
      <c r="B24" s="5" t="s">
        <v>8</v>
      </c>
      <c r="C24" s="3" t="s">
        <v>0</v>
      </c>
      <c r="D24" s="3" t="s">
        <v>1</v>
      </c>
      <c r="E24" s="3" t="s">
        <v>2</v>
      </c>
      <c r="F24" s="3" t="s">
        <v>3</v>
      </c>
      <c r="G24" s="17" t="s">
        <v>12</v>
      </c>
      <c r="H24" s="12"/>
      <c r="I24" s="2"/>
      <c r="J24" s="3" t="s">
        <v>0</v>
      </c>
      <c r="K24" s="3" t="s">
        <v>1</v>
      </c>
      <c r="L24" s="3" t="s">
        <v>2</v>
      </c>
      <c r="M24" s="3" t="s">
        <v>3</v>
      </c>
      <c r="N24" s="3" t="s">
        <v>12</v>
      </c>
      <c r="P24" s="12"/>
      <c r="Q24" s="13"/>
      <c r="R24" s="18"/>
    </row>
    <row r="25" spans="1:18" ht="22.5" x14ac:dyDescent="0.25">
      <c r="A25" s="6" t="s">
        <v>9</v>
      </c>
      <c r="B25" s="5"/>
      <c r="C25" s="5">
        <v>4</v>
      </c>
      <c r="D25" s="5">
        <v>4.5</v>
      </c>
      <c r="E25" s="5">
        <v>6</v>
      </c>
      <c r="F25" s="5">
        <v>0</v>
      </c>
      <c r="G25" s="15">
        <v>1.8</v>
      </c>
      <c r="H25" s="12"/>
      <c r="I25" s="2" t="s">
        <v>4</v>
      </c>
      <c r="J25" s="9">
        <f>(H4-R26)*C26</f>
        <v>148829.70000000001</v>
      </c>
      <c r="K25" s="9">
        <f>I4*D26</f>
        <v>16400.87</v>
      </c>
      <c r="L25" s="9">
        <f>J4*E26</f>
        <v>4190.67</v>
      </c>
      <c r="M25" s="9">
        <f>K4*F26</f>
        <v>9801.0499999999993</v>
      </c>
      <c r="N25" s="9">
        <f>R26*G26</f>
        <v>37423.200000000004</v>
      </c>
      <c r="P25" s="2"/>
      <c r="Q25" s="3" t="s">
        <v>12</v>
      </c>
      <c r="R25" s="17" t="s">
        <v>14</v>
      </c>
    </row>
    <row r="26" spans="1:18" x14ac:dyDescent="0.25">
      <c r="A26" s="2" t="s">
        <v>4</v>
      </c>
      <c r="B26" s="7">
        <v>6.83</v>
      </c>
      <c r="C26" s="8">
        <f>B26-C25</f>
        <v>2.83</v>
      </c>
      <c r="D26" s="8">
        <f>B26-D25</f>
        <v>2.33</v>
      </c>
      <c r="E26" s="8">
        <f>B26-E25</f>
        <v>0.83000000000000007</v>
      </c>
      <c r="F26" s="8">
        <f>B26-F25</f>
        <v>6.83</v>
      </c>
      <c r="G26" s="16">
        <f>B26-G25</f>
        <v>5.03</v>
      </c>
      <c r="H26" s="12"/>
      <c r="I26" s="2" t="s">
        <v>5</v>
      </c>
      <c r="J26" s="9">
        <f>(H5-R27)*C27</f>
        <v>187968.90000000002</v>
      </c>
      <c r="K26" s="9">
        <f>I5*D27</f>
        <v>18317.2</v>
      </c>
      <c r="L26" s="9">
        <f>J5*E27</f>
        <v>13844.600000000002</v>
      </c>
      <c r="M26" s="9">
        <f>K5*F27</f>
        <v>9015.7000000000007</v>
      </c>
      <c r="N26" s="9">
        <f>R27*G27</f>
        <v>62196.000000000007</v>
      </c>
      <c r="P26" s="2" t="s">
        <v>4</v>
      </c>
      <c r="Q26" s="4">
        <v>62</v>
      </c>
      <c r="R26" s="16">
        <f>INT(Q26*30*8*0.5)</f>
        <v>7440</v>
      </c>
    </row>
    <row r="27" spans="1:18" ht="22.5" x14ac:dyDescent="0.25">
      <c r="A27" s="2" t="s">
        <v>5</v>
      </c>
      <c r="B27" s="7">
        <v>8.9</v>
      </c>
      <c r="C27" s="8">
        <f>B27-C25</f>
        <v>4.9000000000000004</v>
      </c>
      <c r="D27" s="8">
        <f>B27-D25</f>
        <v>4.4000000000000004</v>
      </c>
      <c r="E27" s="8">
        <f>B27-E25</f>
        <v>2.9000000000000004</v>
      </c>
      <c r="F27" s="8">
        <f>B27-F25</f>
        <v>8.9</v>
      </c>
      <c r="G27" s="16">
        <f>B27-G25</f>
        <v>7.1000000000000005</v>
      </c>
      <c r="H27" s="12"/>
      <c r="I27" s="2" t="s">
        <v>6</v>
      </c>
      <c r="J27" s="9">
        <f>(H6-R28)*C28</f>
        <v>607486</v>
      </c>
      <c r="K27" s="9">
        <f>I6*D28</f>
        <v>16443</v>
      </c>
      <c r="L27" s="9">
        <f>J6*E28</f>
        <v>0</v>
      </c>
      <c r="M27" s="9">
        <f>K6*F28</f>
        <v>33996</v>
      </c>
      <c r="N27" s="9">
        <f>R28*G28</f>
        <v>395136</v>
      </c>
      <c r="P27" s="2" t="s">
        <v>5</v>
      </c>
      <c r="Q27" s="4">
        <v>73</v>
      </c>
      <c r="R27" s="16">
        <f>INT(Q27*30*8*0.5)</f>
        <v>8760</v>
      </c>
    </row>
    <row r="28" spans="1:18" ht="29.25" customHeight="1" x14ac:dyDescent="0.25">
      <c r="A28" s="2" t="s">
        <v>6</v>
      </c>
      <c r="B28" s="7">
        <v>6</v>
      </c>
      <c r="C28" s="8">
        <f>B28-C25</f>
        <v>2</v>
      </c>
      <c r="D28" s="8">
        <f>B28-D25</f>
        <v>1.5</v>
      </c>
      <c r="E28" s="8">
        <f>B28-E25</f>
        <v>0</v>
      </c>
      <c r="F28" s="8">
        <f>B28-F25</f>
        <v>6</v>
      </c>
      <c r="G28" s="16">
        <f>B28-G25</f>
        <v>4.2</v>
      </c>
      <c r="H28" s="12"/>
      <c r="I28" s="2" t="s">
        <v>7</v>
      </c>
      <c r="J28" s="9">
        <f>(H7-R29)*C29</f>
        <v>443365.44000000006</v>
      </c>
      <c r="K28" s="9">
        <f>I7*D29</f>
        <v>21308.870000000003</v>
      </c>
      <c r="L28" s="9">
        <f>J7*E29</f>
        <v>9303.8200000000015</v>
      </c>
      <c r="M28" s="9">
        <f>K7*F29</f>
        <v>18364.82</v>
      </c>
      <c r="N28" s="9">
        <f>R29*G29</f>
        <v>78241.200000000012</v>
      </c>
      <c r="P28" s="2" t="s">
        <v>6</v>
      </c>
      <c r="Q28" s="4">
        <v>784</v>
      </c>
      <c r="R28" s="16">
        <f>INT(Q28*30*8*0.5)</f>
        <v>94080</v>
      </c>
    </row>
    <row r="29" spans="1:18" x14ac:dyDescent="0.25">
      <c r="A29" s="2" t="s">
        <v>7</v>
      </c>
      <c r="B29" s="7">
        <v>7.57</v>
      </c>
      <c r="C29" s="8">
        <f>B29-C25</f>
        <v>3.5700000000000003</v>
      </c>
      <c r="D29" s="8">
        <f>B29-D25</f>
        <v>3.0700000000000003</v>
      </c>
      <c r="E29" s="8">
        <f>B29-E25</f>
        <v>1.5700000000000003</v>
      </c>
      <c r="F29" s="8">
        <f>B29-F25</f>
        <v>7.57</v>
      </c>
      <c r="G29" s="16">
        <f>B29-G25</f>
        <v>5.7700000000000005</v>
      </c>
      <c r="H29" s="14"/>
      <c r="I29" s="10" t="s">
        <v>11</v>
      </c>
      <c r="J29" s="11">
        <f>SUM(J25:J28)</f>
        <v>1387650.04</v>
      </c>
      <c r="K29" s="11">
        <f>SUM(K25:K28)</f>
        <v>72469.94</v>
      </c>
      <c r="L29" s="11">
        <f>SUM(L25:L28)</f>
        <v>27339.090000000004</v>
      </c>
      <c r="M29" s="11">
        <f>SUM(M25:M28)</f>
        <v>71177.570000000007</v>
      </c>
      <c r="N29" s="11">
        <f>SUM(N25:N28)</f>
        <v>572996.4</v>
      </c>
      <c r="P29" s="2" t="s">
        <v>7</v>
      </c>
      <c r="Q29" s="4">
        <v>113</v>
      </c>
      <c r="R29" s="16">
        <f>INT(Q29*30*8*0.5)</f>
        <v>13560</v>
      </c>
    </row>
    <row r="30" spans="1:18" x14ac:dyDescent="0.25">
      <c r="P30" s="10" t="s">
        <v>11</v>
      </c>
      <c r="Q30" s="27">
        <f>SUM(Q26:Q29)</f>
        <v>1032</v>
      </c>
      <c r="R30" s="26">
        <f>SUM(R26:R29)</f>
        <v>123840</v>
      </c>
    </row>
    <row r="31" spans="1:18" x14ac:dyDescent="0.25">
      <c r="B31" s="1"/>
      <c r="C31" s="10" t="s">
        <v>36</v>
      </c>
      <c r="D31" s="10"/>
      <c r="E31" s="10">
        <f>SUM(J29:N29)</f>
        <v>2131633.04</v>
      </c>
      <c r="G31" s="19" t="s">
        <v>13</v>
      </c>
      <c r="H31" s="20"/>
      <c r="I31" s="21">
        <f>SUM(G9+G10+E31)+250000</f>
        <v>3385261.46</v>
      </c>
    </row>
    <row r="32" spans="1:18" x14ac:dyDescent="0.25">
      <c r="I32">
        <f>3052000-I31</f>
        <v>-333261.45999999996</v>
      </c>
    </row>
    <row r="34" spans="1:18" x14ac:dyDescent="0.25">
      <c r="D34" s="1" t="s">
        <v>32</v>
      </c>
      <c r="E34" s="1"/>
      <c r="F34" s="1"/>
      <c r="G34" s="1"/>
      <c r="K34" s="1" t="s">
        <v>35</v>
      </c>
    </row>
    <row r="35" spans="1:18" ht="22.5" x14ac:dyDescent="0.25">
      <c r="A35" s="2"/>
      <c r="B35" s="5" t="s">
        <v>8</v>
      </c>
      <c r="C35" s="3" t="s">
        <v>0</v>
      </c>
      <c r="D35" s="3" t="s">
        <v>1</v>
      </c>
      <c r="E35" s="3" t="s">
        <v>2</v>
      </c>
      <c r="F35" s="3" t="s">
        <v>3</v>
      </c>
      <c r="G35" s="17" t="s">
        <v>12</v>
      </c>
      <c r="H35" s="12"/>
      <c r="I35" s="2"/>
      <c r="J35" s="3" t="s">
        <v>0</v>
      </c>
      <c r="K35" s="3" t="s">
        <v>1</v>
      </c>
      <c r="L35" s="3" t="s">
        <v>2</v>
      </c>
      <c r="M35" s="3" t="s">
        <v>3</v>
      </c>
      <c r="N35" s="3" t="s">
        <v>12</v>
      </c>
      <c r="P35" s="12"/>
      <c r="Q35" s="13"/>
      <c r="R35" s="18"/>
    </row>
    <row r="36" spans="1:18" ht="22.5" x14ac:dyDescent="0.25">
      <c r="A36" s="6" t="s">
        <v>9</v>
      </c>
      <c r="B36" s="5"/>
      <c r="C36" s="5">
        <v>4.5</v>
      </c>
      <c r="D36" s="5">
        <v>5</v>
      </c>
      <c r="E36" s="5">
        <v>7.5</v>
      </c>
      <c r="F36" s="5">
        <v>0</v>
      </c>
      <c r="G36" s="15">
        <v>2</v>
      </c>
      <c r="H36" s="12"/>
      <c r="I36" s="2" t="s">
        <v>4</v>
      </c>
      <c r="J36" s="9">
        <f>(H4-R37)*C37</f>
        <v>122534.7</v>
      </c>
      <c r="K36" s="9">
        <f>I4*D37</f>
        <v>12881.37</v>
      </c>
      <c r="L36" s="9">
        <f>J4*E37</f>
        <v>-3382.8299999999995</v>
      </c>
      <c r="M36" s="9">
        <f>K4*F37</f>
        <v>9801.0499999999993</v>
      </c>
      <c r="N36" s="9">
        <f>R37*G37</f>
        <v>35935.199999999997</v>
      </c>
      <c r="P36" s="2"/>
      <c r="Q36" s="3" t="s">
        <v>12</v>
      </c>
      <c r="R36" s="17" t="s">
        <v>14</v>
      </c>
    </row>
    <row r="37" spans="1:18" x14ac:dyDescent="0.25">
      <c r="A37" s="2" t="s">
        <v>4</v>
      </c>
      <c r="B37" s="7">
        <v>6.83</v>
      </c>
      <c r="C37" s="8">
        <f>B37-C36</f>
        <v>2.33</v>
      </c>
      <c r="D37" s="8">
        <f>B37-D36</f>
        <v>1.83</v>
      </c>
      <c r="E37" s="8">
        <f>B37-E36</f>
        <v>-0.66999999999999993</v>
      </c>
      <c r="F37" s="8">
        <f>B37-F36</f>
        <v>6.83</v>
      </c>
      <c r="G37" s="16">
        <f>B37-G36</f>
        <v>4.83</v>
      </c>
      <c r="H37" s="12"/>
      <c r="I37" s="2" t="s">
        <v>5</v>
      </c>
      <c r="J37" s="9">
        <f>(H5-R38)*C38</f>
        <v>168788.40000000002</v>
      </c>
      <c r="K37" s="9">
        <f>I5*D38</f>
        <v>16235.7</v>
      </c>
      <c r="L37" s="9">
        <f>J5*E38</f>
        <v>6683.6000000000013</v>
      </c>
      <c r="M37" s="9">
        <f>K5*F38</f>
        <v>9015.7000000000007</v>
      </c>
      <c r="N37" s="9">
        <f>R38*G38</f>
        <v>60444</v>
      </c>
      <c r="P37" s="2" t="s">
        <v>4</v>
      </c>
      <c r="Q37" s="4">
        <v>62</v>
      </c>
      <c r="R37" s="16">
        <f>INT(Q37*30*8*0.5)</f>
        <v>7440</v>
      </c>
    </row>
    <row r="38" spans="1:18" ht="22.5" x14ac:dyDescent="0.25">
      <c r="A38" s="2" t="s">
        <v>5</v>
      </c>
      <c r="B38" s="7">
        <v>8.9</v>
      </c>
      <c r="C38" s="8">
        <f>B38-C36</f>
        <v>4.4000000000000004</v>
      </c>
      <c r="D38" s="8">
        <f>B38-D36</f>
        <v>3.9000000000000004</v>
      </c>
      <c r="E38" s="8">
        <f>B38-E36</f>
        <v>1.4000000000000004</v>
      </c>
      <c r="F38" s="8">
        <f>B38-F36</f>
        <v>8.9</v>
      </c>
      <c r="G38" s="16">
        <f>B38-G36</f>
        <v>6.9</v>
      </c>
      <c r="H38" s="12"/>
      <c r="I38" s="2" t="s">
        <v>6</v>
      </c>
      <c r="J38" s="9">
        <f>(H6-R39)*C39</f>
        <v>455614.5</v>
      </c>
      <c r="K38" s="9">
        <f>I6*D39</f>
        <v>10962</v>
      </c>
      <c r="L38" s="9">
        <f>J6*E39</f>
        <v>-4677</v>
      </c>
      <c r="M38" s="9">
        <f>K6*F39</f>
        <v>33996</v>
      </c>
      <c r="N38" s="9">
        <f>R39*G39</f>
        <v>376320</v>
      </c>
      <c r="P38" s="2" t="s">
        <v>5</v>
      </c>
      <c r="Q38" s="4">
        <v>73</v>
      </c>
      <c r="R38" s="16">
        <f>INT(Q38*30*8*0.5)</f>
        <v>8760</v>
      </c>
    </row>
    <row r="39" spans="1:18" x14ac:dyDescent="0.25">
      <c r="A39" s="2" t="s">
        <v>6</v>
      </c>
      <c r="B39" s="7">
        <v>6</v>
      </c>
      <c r="C39" s="8">
        <f>B39-C36</f>
        <v>1.5</v>
      </c>
      <c r="D39" s="8">
        <f>B39-D36</f>
        <v>1</v>
      </c>
      <c r="E39" s="8">
        <f>B39-E36</f>
        <v>-1.5</v>
      </c>
      <c r="F39" s="8">
        <f>B39-F36</f>
        <v>6</v>
      </c>
      <c r="G39" s="16">
        <f>B39-G36</f>
        <v>4</v>
      </c>
      <c r="H39" s="12"/>
      <c r="I39" s="2" t="s">
        <v>7</v>
      </c>
      <c r="J39" s="9">
        <f>(H7-R40)*C40</f>
        <v>381269.44000000006</v>
      </c>
      <c r="K39" s="9">
        <f>I7*D40</f>
        <v>17838.370000000003</v>
      </c>
      <c r="L39" s="9">
        <f>J7*E40</f>
        <v>414.8200000000017</v>
      </c>
      <c r="M39" s="9">
        <f>K7*F40</f>
        <v>18364.82</v>
      </c>
      <c r="N39" s="9">
        <f>R40*G40</f>
        <v>75529.2</v>
      </c>
      <c r="P39" s="2" t="s">
        <v>6</v>
      </c>
      <c r="Q39" s="4">
        <v>784</v>
      </c>
      <c r="R39" s="16">
        <f>INT(Q39*30*8*0.5)</f>
        <v>94080</v>
      </c>
    </row>
    <row r="40" spans="1:18" x14ac:dyDescent="0.25">
      <c r="A40" s="2" t="s">
        <v>7</v>
      </c>
      <c r="B40" s="7">
        <v>7.57</v>
      </c>
      <c r="C40" s="8">
        <f>B40-C36</f>
        <v>3.0700000000000003</v>
      </c>
      <c r="D40" s="8">
        <f>B40-D36</f>
        <v>2.5700000000000003</v>
      </c>
      <c r="E40" s="8">
        <f>B40-E36</f>
        <v>7.0000000000000284E-2</v>
      </c>
      <c r="F40" s="8">
        <f>B40-F36</f>
        <v>7.57</v>
      </c>
      <c r="G40" s="16">
        <f>B40-G36</f>
        <v>5.57</v>
      </c>
      <c r="H40" s="14"/>
      <c r="I40" s="10" t="s">
        <v>11</v>
      </c>
      <c r="J40" s="11">
        <f>SUM(J36:J39)</f>
        <v>1128207.04</v>
      </c>
      <c r="K40" s="11">
        <f>SUM(K36:K39)</f>
        <v>57917.440000000002</v>
      </c>
      <c r="L40" s="11">
        <f>SUM(L36:L39)</f>
        <v>-961.40999999999644</v>
      </c>
      <c r="M40" s="11">
        <f>SUM(M36:M39)</f>
        <v>71177.570000000007</v>
      </c>
      <c r="N40" s="11">
        <f>SUM(N36:N39)</f>
        <v>548228.4</v>
      </c>
      <c r="P40" s="2" t="s">
        <v>7</v>
      </c>
      <c r="Q40" s="4">
        <v>113</v>
      </c>
      <c r="R40" s="16">
        <f>INT(Q40*30*8*0.5)</f>
        <v>13560</v>
      </c>
    </row>
    <row r="41" spans="1:18" x14ac:dyDescent="0.25">
      <c r="P41" s="10" t="s">
        <v>11</v>
      </c>
      <c r="Q41" s="27">
        <f>SUM(Q37:Q40)</f>
        <v>1032</v>
      </c>
      <c r="R41" s="26">
        <f>SUM(R37:R40)</f>
        <v>123840</v>
      </c>
    </row>
    <row r="42" spans="1:18" x14ac:dyDescent="0.25">
      <c r="B42" s="1"/>
      <c r="C42" s="10" t="s">
        <v>36</v>
      </c>
      <c r="D42" s="10"/>
      <c r="E42" s="10">
        <f>SUM(J40:N40)</f>
        <v>1804569.04</v>
      </c>
      <c r="G42" s="19" t="s">
        <v>13</v>
      </c>
      <c r="H42" s="20"/>
      <c r="I42" s="21">
        <f>SUM(G9+G10+E42)+250000</f>
        <v>3058197.46</v>
      </c>
    </row>
    <row r="43" spans="1:18" x14ac:dyDescent="0.25">
      <c r="A43" s="22"/>
      <c r="B43" s="14"/>
      <c r="C43" s="14"/>
      <c r="D43" s="14"/>
      <c r="E43" s="14"/>
      <c r="F43" s="22"/>
      <c r="G43" s="14"/>
      <c r="H43" s="22"/>
      <c r="I43" s="14">
        <f>3052000-I42</f>
        <v>-6197.4599999999627</v>
      </c>
      <c r="J43" s="22"/>
      <c r="K43" s="22"/>
      <c r="L43" s="22"/>
    </row>
    <row r="44" spans="1:18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N16"/>
  <sheetViews>
    <sheetView workbookViewId="0">
      <selection activeCell="G10" sqref="G10"/>
    </sheetView>
  </sheetViews>
  <sheetFormatPr defaultRowHeight="15" x14ac:dyDescent="0.25"/>
  <cols>
    <col min="2" max="2" width="13.28515625" customWidth="1"/>
    <col min="3" max="3" width="14.5703125" customWidth="1"/>
    <col min="4" max="4" width="14.7109375" customWidth="1"/>
    <col min="5" max="5" width="14.5703125" customWidth="1"/>
    <col min="6" max="6" width="17.7109375" customWidth="1"/>
    <col min="11" max="11" width="12.85546875" customWidth="1"/>
    <col min="12" max="12" width="14.28515625" customWidth="1"/>
    <col min="13" max="13" width="13" customWidth="1"/>
    <col min="14" max="14" width="13.42578125" customWidth="1"/>
    <col min="15" max="15" width="13.85546875" customWidth="1"/>
  </cols>
  <sheetData>
    <row r="5" spans="1:14" x14ac:dyDescent="0.25">
      <c r="A5" s="22"/>
      <c r="B5" s="22"/>
      <c r="C5" s="22"/>
      <c r="D5" s="22"/>
      <c r="E5" s="22"/>
      <c r="F5" s="22"/>
    </row>
    <row r="6" spans="1:14" x14ac:dyDescent="0.25">
      <c r="A6" s="22"/>
      <c r="B6" s="22"/>
      <c r="C6" s="22"/>
      <c r="D6" s="22"/>
      <c r="E6" s="22"/>
      <c r="F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J7" s="22"/>
      <c r="K7" s="22"/>
      <c r="L7" s="22"/>
      <c r="M7" s="22"/>
      <c r="N7" s="22"/>
    </row>
    <row r="8" spans="1:14" x14ac:dyDescent="0.25">
      <c r="A8" s="22"/>
      <c r="B8" s="22"/>
      <c r="C8" s="22"/>
      <c r="D8" s="22"/>
      <c r="E8" s="22"/>
      <c r="F8" s="22"/>
      <c r="J8" s="22"/>
      <c r="K8" s="22"/>
      <c r="L8" s="22"/>
      <c r="M8" s="22"/>
      <c r="N8" s="22"/>
    </row>
    <row r="9" spans="1:14" x14ac:dyDescent="0.25">
      <c r="A9" s="22"/>
      <c r="B9" s="22"/>
      <c r="C9" s="22"/>
      <c r="D9" s="22"/>
      <c r="E9" s="22"/>
      <c r="F9" s="22"/>
      <c r="J9" s="22"/>
      <c r="K9" s="22"/>
      <c r="L9" s="22"/>
      <c r="M9" s="22"/>
      <c r="N9" s="22"/>
    </row>
    <row r="10" spans="1:14" x14ac:dyDescent="0.25">
      <c r="A10" s="22"/>
      <c r="B10" s="22"/>
      <c r="C10" s="22"/>
      <c r="D10" s="22"/>
      <c r="E10" s="22"/>
      <c r="F10" s="22"/>
      <c r="J10" s="22"/>
      <c r="K10" s="22"/>
      <c r="L10" s="22"/>
      <c r="M10" s="22"/>
      <c r="N10" s="22"/>
    </row>
    <row r="11" spans="1:14" x14ac:dyDescent="0.25">
      <c r="A11" s="22"/>
      <c r="B11" s="22"/>
      <c r="C11" s="22"/>
      <c r="D11" s="22"/>
      <c r="E11" s="22"/>
      <c r="F11" s="22"/>
      <c r="J11" s="22"/>
      <c r="K11" s="22"/>
      <c r="L11" s="22"/>
      <c r="M11" s="22"/>
      <c r="N11" s="22"/>
    </row>
    <row r="12" spans="1:14" x14ac:dyDescent="0.25">
      <c r="A12" s="22"/>
      <c r="B12" s="22"/>
      <c r="C12" s="22"/>
      <c r="D12" s="22"/>
      <c r="E12" s="22"/>
      <c r="F12" s="22"/>
      <c r="J12" s="22"/>
      <c r="K12" s="22"/>
      <c r="L12" s="22"/>
      <c r="M12" s="22"/>
      <c r="N12" s="22"/>
    </row>
    <row r="13" spans="1:14" x14ac:dyDescent="0.25">
      <c r="A13" s="22"/>
      <c r="B13" s="22"/>
      <c r="C13" s="22"/>
      <c r="D13" s="22"/>
      <c r="E13" s="22"/>
      <c r="F13" s="22"/>
      <c r="J13" s="22"/>
      <c r="K13" s="22"/>
      <c r="L13" s="22"/>
      <c r="M13" s="22"/>
      <c r="N13" s="22"/>
    </row>
    <row r="14" spans="1:14" x14ac:dyDescent="0.25">
      <c r="A14" s="22"/>
      <c r="B14" s="22"/>
      <c r="C14" s="22"/>
      <c r="D14" s="22"/>
      <c r="E14" s="22"/>
      <c r="F14" s="22"/>
      <c r="J14" s="22"/>
      <c r="K14" s="22"/>
      <c r="L14" s="22"/>
      <c r="M14" s="22"/>
      <c r="N14" s="22"/>
    </row>
    <row r="15" spans="1:14" x14ac:dyDescent="0.25">
      <c r="A15" s="22"/>
      <c r="B15" s="22"/>
      <c r="C15" s="22"/>
      <c r="D15" s="22"/>
      <c r="E15" s="22"/>
      <c r="F15" s="22"/>
      <c r="J15" s="22"/>
      <c r="K15" s="22"/>
      <c r="L15" s="22"/>
      <c r="M15" s="22"/>
      <c r="N15" s="22"/>
    </row>
    <row r="16" spans="1:14" x14ac:dyDescent="0.25">
      <c r="J16" s="22"/>
      <c r="K16" s="22"/>
      <c r="L16" s="22"/>
      <c r="M16" s="22"/>
      <c r="N16" s="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32"/>
  <sheetViews>
    <sheetView topLeftCell="A4" workbookViewId="0">
      <selection activeCell="I7" sqref="I7"/>
    </sheetView>
  </sheetViews>
  <sheetFormatPr defaultRowHeight="15" x14ac:dyDescent="0.25"/>
  <cols>
    <col min="2" max="3" width="14.85546875" customWidth="1"/>
    <col min="4" max="4" width="14" customWidth="1"/>
    <col min="5" max="5" width="14.5703125" customWidth="1"/>
    <col min="6" max="6" width="18" customWidth="1"/>
    <col min="9" max="9" width="12.140625" customWidth="1"/>
    <col min="10" max="10" width="15" customWidth="1"/>
    <col min="11" max="11" width="14.42578125" customWidth="1"/>
    <col min="12" max="12" width="14" customWidth="1"/>
    <col min="13" max="13" width="15" customWidth="1"/>
    <col min="14" max="14" width="14" customWidth="1"/>
  </cols>
  <sheetData>
    <row r="3" spans="1:14" x14ac:dyDescent="0.25">
      <c r="F3" t="s">
        <v>24</v>
      </c>
      <c r="G3">
        <v>1.2</v>
      </c>
    </row>
    <row r="5" spans="1:14" x14ac:dyDescent="0.25">
      <c r="B5" t="s">
        <v>25</v>
      </c>
      <c r="I5" t="s">
        <v>26</v>
      </c>
    </row>
    <row r="6" spans="1:14" x14ac:dyDescent="0.25">
      <c r="A6" s="23"/>
      <c r="B6" s="23" t="s">
        <v>4</v>
      </c>
      <c r="C6" s="23" t="s">
        <v>5</v>
      </c>
      <c r="D6" s="23" t="s">
        <v>6</v>
      </c>
      <c r="E6" s="23" t="s">
        <v>7</v>
      </c>
      <c r="F6" s="22"/>
      <c r="H6" s="23"/>
      <c r="I6" s="23" t="s">
        <v>4</v>
      </c>
      <c r="J6" s="23" t="s">
        <v>5</v>
      </c>
      <c r="K6" s="23" t="s">
        <v>6</v>
      </c>
      <c r="L6" s="23" t="s">
        <v>7</v>
      </c>
      <c r="M6" s="23"/>
      <c r="N6" s="23"/>
    </row>
    <row r="7" spans="1:14" x14ac:dyDescent="0.25">
      <c r="A7" s="23" t="s">
        <v>15</v>
      </c>
      <c r="B7" s="23">
        <v>7475</v>
      </c>
      <c r="C7" s="23">
        <v>5867</v>
      </c>
      <c r="D7" s="23">
        <v>55185</v>
      </c>
      <c r="E7" s="23">
        <v>17152</v>
      </c>
      <c r="F7" s="22"/>
      <c r="H7" s="23" t="s">
        <v>15</v>
      </c>
      <c r="I7" s="23">
        <f>B7*G3</f>
        <v>8970</v>
      </c>
      <c r="J7" s="23">
        <f>INT(C7*G3)</f>
        <v>7040</v>
      </c>
      <c r="K7" s="23">
        <f>INT(D7*G3)</f>
        <v>66222</v>
      </c>
      <c r="L7" s="23">
        <f>INT(E7*G3)</f>
        <v>20582</v>
      </c>
      <c r="M7" s="23">
        <f t="shared" ref="M7:M15" si="0">SUM(I7:L7)</f>
        <v>102814</v>
      </c>
      <c r="N7" s="23">
        <f>I7*G18+J7*G19+K7*G20+L7+G21</f>
        <v>393823.27</v>
      </c>
    </row>
    <row r="8" spans="1:14" x14ac:dyDescent="0.25">
      <c r="A8" s="23" t="s">
        <v>16</v>
      </c>
      <c r="B8" s="23">
        <v>9487</v>
      </c>
      <c r="C8" s="23">
        <v>7447</v>
      </c>
      <c r="D8" s="23">
        <v>67712</v>
      </c>
      <c r="E8" s="23">
        <v>21770</v>
      </c>
      <c r="F8" s="22"/>
      <c r="H8" s="23" t="s">
        <v>16</v>
      </c>
      <c r="I8" s="23">
        <f>INT(B8*G3)</f>
        <v>11384</v>
      </c>
      <c r="J8" s="23">
        <f>INT(C8*G3)</f>
        <v>8936</v>
      </c>
      <c r="K8" s="23">
        <f>INT(D8*G3)</f>
        <v>81254</v>
      </c>
      <c r="L8" s="23">
        <f>INT(E8*G3)</f>
        <v>26124</v>
      </c>
      <c r="M8" s="23">
        <f t="shared" si="0"/>
        <v>127698</v>
      </c>
      <c r="N8" s="23">
        <f>I8*G18+J8*G19+K8*G20+L8*G21+N7</f>
        <v>1006532.6699999999</v>
      </c>
    </row>
    <row r="9" spans="1:14" x14ac:dyDescent="0.25">
      <c r="A9" s="23" t="s">
        <v>17</v>
      </c>
      <c r="B9" s="23">
        <v>7302</v>
      </c>
      <c r="C9" s="23">
        <v>5733</v>
      </c>
      <c r="D9" s="23">
        <v>48943</v>
      </c>
      <c r="E9" s="23">
        <v>16757</v>
      </c>
      <c r="F9" s="22"/>
      <c r="H9" s="23" t="s">
        <v>17</v>
      </c>
      <c r="I9" s="23">
        <f>INT(B9*G3)</f>
        <v>8762</v>
      </c>
      <c r="J9" s="23">
        <f>INT(C9*G3)</f>
        <v>6879</v>
      </c>
      <c r="K9" s="23">
        <f>INT(D9*G3)</f>
        <v>58731</v>
      </c>
      <c r="L9" s="23">
        <f>INT(E9*G3)</f>
        <v>20108</v>
      </c>
      <c r="M9" s="23">
        <f t="shared" si="0"/>
        <v>94480</v>
      </c>
      <c r="N9" s="23">
        <f>I9*G18+J9*G19+K9*G20+L9*G21+N8</f>
        <v>1462139.79</v>
      </c>
    </row>
    <row r="10" spans="1:14" x14ac:dyDescent="0.25">
      <c r="A10" s="23" t="s">
        <v>18</v>
      </c>
      <c r="B10" s="23">
        <v>4025.0000000000005</v>
      </c>
      <c r="C10" s="23">
        <v>3159</v>
      </c>
      <c r="D10" s="23">
        <v>29426</v>
      </c>
      <c r="E10" s="23">
        <v>9236</v>
      </c>
      <c r="F10" s="22"/>
      <c r="H10" s="23" t="s">
        <v>18</v>
      </c>
      <c r="I10" s="23">
        <f>INT(B10*G3)</f>
        <v>4830</v>
      </c>
      <c r="J10" s="23">
        <f>INT(C10*G3)</f>
        <v>3790</v>
      </c>
      <c r="K10" s="23">
        <f>INT(D10*G3)</f>
        <v>35311</v>
      </c>
      <c r="L10" s="23">
        <f>INT(E10*G3)</f>
        <v>11083</v>
      </c>
      <c r="M10" s="23">
        <f t="shared" si="0"/>
        <v>55014</v>
      </c>
      <c r="N10" s="23">
        <f>I10*G18+J10*G19+K10*G20+L10*G21+N9</f>
        <v>1725598.8</v>
      </c>
    </row>
    <row r="11" spans="1:14" x14ac:dyDescent="0.25">
      <c r="A11" s="23" t="s">
        <v>19</v>
      </c>
      <c r="B11" s="23">
        <v>3452</v>
      </c>
      <c r="C11" s="23">
        <v>2708</v>
      </c>
      <c r="D11" s="23">
        <v>25363</v>
      </c>
      <c r="E11" s="23">
        <v>7916</v>
      </c>
      <c r="F11" s="22"/>
      <c r="H11" s="23" t="s">
        <v>19</v>
      </c>
      <c r="I11" s="23">
        <f>INT(B11*G3)</f>
        <v>4142</v>
      </c>
      <c r="J11" s="23">
        <f>INT(C11*G3)</f>
        <v>3249</v>
      </c>
      <c r="K11" s="23">
        <f>INT(D11*G3)</f>
        <v>30435</v>
      </c>
      <c r="L11" s="23">
        <f>INT(E11*G3)</f>
        <v>9499</v>
      </c>
      <c r="M11" s="23">
        <f t="shared" si="0"/>
        <v>47325</v>
      </c>
      <c r="N11" s="23">
        <f>I11*G18+J11*G19+K11*G20+L11*G21+N10</f>
        <v>1952137.19</v>
      </c>
    </row>
    <row r="12" spans="1:14" x14ac:dyDescent="0.25">
      <c r="A12" s="23" t="s">
        <v>20</v>
      </c>
      <c r="B12" s="23">
        <v>9201</v>
      </c>
      <c r="C12" s="23">
        <v>7221</v>
      </c>
      <c r="D12" s="23">
        <v>51271</v>
      </c>
      <c r="E12" s="23">
        <v>21111</v>
      </c>
      <c r="F12" s="22"/>
      <c r="H12" s="23" t="s">
        <v>20</v>
      </c>
      <c r="I12" s="23">
        <f>INT(B12*G3)</f>
        <v>11041</v>
      </c>
      <c r="J12" s="23">
        <f>INT(C12*G3)</f>
        <v>8665</v>
      </c>
      <c r="K12" s="23">
        <f>INT(D12*G3)</f>
        <v>61525</v>
      </c>
      <c r="L12" s="23">
        <f>INT(E12*G3)</f>
        <v>25333</v>
      </c>
      <c r="M12" s="23">
        <f t="shared" si="0"/>
        <v>106564</v>
      </c>
      <c r="N12" s="23">
        <f>I12*G18+J12*G19+K12*G20+L12*G21+N11</f>
        <v>2473771.33</v>
      </c>
    </row>
    <row r="13" spans="1:14" x14ac:dyDescent="0.25">
      <c r="A13" s="23" t="s">
        <v>21</v>
      </c>
      <c r="B13" s="23">
        <v>6325</v>
      </c>
      <c r="C13" s="23">
        <v>4964</v>
      </c>
      <c r="D13" s="23">
        <v>42295</v>
      </c>
      <c r="E13" s="23">
        <v>14513</v>
      </c>
      <c r="F13" s="22"/>
      <c r="H13" s="23" t="s">
        <v>21</v>
      </c>
      <c r="I13" s="23">
        <f>INT(B13*G3)</f>
        <v>7590</v>
      </c>
      <c r="J13" s="23">
        <f>INT(C13*G3)</f>
        <v>5956</v>
      </c>
      <c r="K13" s="23">
        <f>INT(D13*G3)</f>
        <v>50754</v>
      </c>
      <c r="L13" s="23">
        <f>INT(E13*G3)</f>
        <v>17415</v>
      </c>
      <c r="M13" s="23">
        <f t="shared" si="0"/>
        <v>81715</v>
      </c>
      <c r="N13" s="23">
        <f>I13*G18+J13*G19+K13*G20+L13*G21+N12</f>
        <v>2867887.98</v>
      </c>
    </row>
    <row r="14" spans="1:14" x14ac:dyDescent="0.25">
      <c r="A14" s="23" t="s">
        <v>22</v>
      </c>
      <c r="B14" s="23">
        <v>7358</v>
      </c>
      <c r="C14" s="23">
        <v>5779</v>
      </c>
      <c r="D14" s="23">
        <v>45421</v>
      </c>
      <c r="E14" s="23">
        <v>16888</v>
      </c>
      <c r="F14" s="22"/>
      <c r="H14" s="23" t="s">
        <v>22</v>
      </c>
      <c r="I14" s="23">
        <f>INT(B14*G3)</f>
        <v>8829</v>
      </c>
      <c r="J14" s="23">
        <f>INT(C14*G3)</f>
        <v>6934</v>
      </c>
      <c r="K14" s="23">
        <f>INT(D14*G3)</f>
        <v>54505</v>
      </c>
      <c r="L14" s="23">
        <f>INT(E14*G3)</f>
        <v>20265</v>
      </c>
      <c r="M14" s="23">
        <f t="shared" si="0"/>
        <v>90533</v>
      </c>
      <c r="N14" s="23">
        <f>I14*G18+J14*G19+K14*G20+L14*G21+N13</f>
        <v>3307379.3</v>
      </c>
    </row>
    <row r="15" spans="1:14" x14ac:dyDescent="0.25">
      <c r="A15" s="23" t="s">
        <v>23</v>
      </c>
      <c r="B15" s="23">
        <v>2875</v>
      </c>
      <c r="C15" s="23">
        <v>2256</v>
      </c>
      <c r="D15" s="23">
        <v>21088</v>
      </c>
      <c r="E15" s="23">
        <v>6597</v>
      </c>
      <c r="F15" s="22"/>
      <c r="H15" s="23" t="s">
        <v>23</v>
      </c>
      <c r="I15" s="23">
        <f>INT(B15*G3)</f>
        <v>3450</v>
      </c>
      <c r="J15" s="23">
        <f>INT(C15*G3)</f>
        <v>2707</v>
      </c>
      <c r="K15" s="23">
        <f>INT(D15*G3)</f>
        <v>25305</v>
      </c>
      <c r="L15" s="23">
        <f>INT(E15*G3)</f>
        <v>7916</v>
      </c>
      <c r="M15" s="23">
        <f t="shared" si="0"/>
        <v>39378</v>
      </c>
      <c r="N15" s="23">
        <f>I15*G18+J15*G19+K15*G20+L15*G21+N14</f>
        <v>3495908.82</v>
      </c>
    </row>
    <row r="16" spans="1:14" x14ac:dyDescent="0.25">
      <c r="A16" s="23"/>
      <c r="B16" s="23">
        <f>SUM(B7:B15)</f>
        <v>57500</v>
      </c>
      <c r="C16" s="23">
        <f>SUM(C7:C15)</f>
        <v>45134</v>
      </c>
      <c r="D16" s="23">
        <f>SUM(D7:D15)</f>
        <v>386704</v>
      </c>
      <c r="E16" s="23">
        <f>SUM(E7:E15)</f>
        <v>131940</v>
      </c>
      <c r="F16" s="22"/>
      <c r="H16" s="23"/>
      <c r="I16" s="23">
        <f>SUM(I7:I15)</f>
        <v>68998</v>
      </c>
      <c r="J16" s="23">
        <f>SUM(J7:J15)</f>
        <v>54156</v>
      </c>
      <c r="K16" s="23">
        <f>SUM(K7:K15)</f>
        <v>464042</v>
      </c>
      <c r="L16" s="23">
        <f>SUM(L7:L15)</f>
        <v>158325</v>
      </c>
      <c r="M16" s="23"/>
      <c r="N16" s="23"/>
    </row>
    <row r="18" spans="1:7" x14ac:dyDescent="0.25">
      <c r="F18" s="23" t="s">
        <v>27</v>
      </c>
      <c r="G18" s="23">
        <v>5.03</v>
      </c>
    </row>
    <row r="19" spans="1:7" x14ac:dyDescent="0.25">
      <c r="F19" s="23" t="s">
        <v>28</v>
      </c>
      <c r="G19" s="23">
        <v>7.1</v>
      </c>
    </row>
    <row r="20" spans="1:7" x14ac:dyDescent="0.25">
      <c r="F20" s="23" t="s">
        <v>29</v>
      </c>
      <c r="G20" s="23">
        <v>4.2</v>
      </c>
    </row>
    <row r="21" spans="1:7" x14ac:dyDescent="0.25">
      <c r="B21" t="s">
        <v>25</v>
      </c>
      <c r="F21" s="23" t="s">
        <v>30</v>
      </c>
      <c r="G21" s="23">
        <v>5.77</v>
      </c>
    </row>
    <row r="22" spans="1:7" x14ac:dyDescent="0.25">
      <c r="A22" s="23"/>
      <c r="B22" s="23" t="s">
        <v>4</v>
      </c>
      <c r="C22" s="23" t="s">
        <v>5</v>
      </c>
      <c r="D22" s="23" t="s">
        <v>6</v>
      </c>
      <c r="E22" s="23" t="s">
        <v>7</v>
      </c>
    </row>
    <row r="23" spans="1:7" x14ac:dyDescent="0.25">
      <c r="A23" s="23" t="s">
        <v>15</v>
      </c>
      <c r="B23" s="23"/>
      <c r="C23" s="23"/>
      <c r="D23" s="23">
        <v>829</v>
      </c>
      <c r="E23" s="23"/>
    </row>
    <row r="24" spans="1:7" x14ac:dyDescent="0.25">
      <c r="A24" s="23" t="s">
        <v>16</v>
      </c>
      <c r="B24" s="23"/>
      <c r="C24" s="23"/>
      <c r="D24" s="23">
        <v>1151</v>
      </c>
      <c r="E24" s="23"/>
    </row>
    <row r="25" spans="1:7" x14ac:dyDescent="0.25">
      <c r="A25" s="23" t="s">
        <v>17</v>
      </c>
      <c r="B25" s="23"/>
      <c r="C25" s="23"/>
      <c r="D25" s="23">
        <v>785</v>
      </c>
      <c r="E25" s="23"/>
    </row>
    <row r="26" spans="1:7" x14ac:dyDescent="0.25">
      <c r="A26" s="23" t="s">
        <v>18</v>
      </c>
      <c r="B26" s="23"/>
      <c r="C26" s="23"/>
      <c r="D26" s="23">
        <v>464</v>
      </c>
      <c r="E26" s="23"/>
    </row>
    <row r="27" spans="1:7" x14ac:dyDescent="0.25">
      <c r="A27" s="23" t="s">
        <v>19</v>
      </c>
      <c r="B27" s="23"/>
      <c r="C27" s="23"/>
      <c r="D27" s="23">
        <v>322</v>
      </c>
      <c r="E27" s="23"/>
    </row>
    <row r="28" spans="1:7" x14ac:dyDescent="0.25">
      <c r="A28" s="23" t="s">
        <v>20</v>
      </c>
      <c r="B28" s="23"/>
      <c r="C28" s="23"/>
      <c r="D28" s="23">
        <v>850</v>
      </c>
      <c r="E28" s="23"/>
    </row>
    <row r="29" spans="1:7" x14ac:dyDescent="0.25">
      <c r="A29" s="23" t="s">
        <v>21</v>
      </c>
      <c r="B29" s="23"/>
      <c r="C29" s="23"/>
      <c r="D29" s="23">
        <v>859</v>
      </c>
      <c r="E29" s="23"/>
    </row>
    <row r="30" spans="1:7" x14ac:dyDescent="0.25">
      <c r="A30" s="23" t="s">
        <v>22</v>
      </c>
      <c r="B30" s="23"/>
      <c r="C30" s="23"/>
      <c r="D30" s="23">
        <v>825</v>
      </c>
      <c r="E30" s="23"/>
    </row>
    <row r="31" spans="1:7" x14ac:dyDescent="0.25">
      <c r="A31" s="23" t="s">
        <v>23</v>
      </c>
      <c r="B31" s="23"/>
      <c r="C31" s="23"/>
      <c r="D31" s="23">
        <v>410</v>
      </c>
      <c r="E31" s="23"/>
    </row>
    <row r="32" spans="1:7" x14ac:dyDescent="0.25">
      <c r="A32" s="23"/>
      <c r="B32" s="23">
        <v>1649</v>
      </c>
      <c r="C32" s="23">
        <v>1164</v>
      </c>
      <c r="D32" s="23">
        <f>SUM(D23:D31)</f>
        <v>6495</v>
      </c>
      <c r="E32" s="24">
        <v>2788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Andrade</dc:creator>
  <cp:lastModifiedBy>Leo Andrade</cp:lastModifiedBy>
  <dcterms:created xsi:type="dcterms:W3CDTF">2018-03-07T14:07:12Z</dcterms:created>
  <dcterms:modified xsi:type="dcterms:W3CDTF">2018-04-20T02:16:54Z</dcterms:modified>
</cp:coreProperties>
</file>